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5" activeTab="6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" sheetId="8" r:id="rId9"/>
    <sheet name="nội suy" sheetId="9" r:id="rId10"/>
  </sheets>
  <calcPr calcId="144525"/>
</workbook>
</file>

<file path=xl/calcChain.xml><?xml version="1.0" encoding="utf-8"?>
<calcChain xmlns="http://schemas.openxmlformats.org/spreadsheetml/2006/main">
  <c r="H24" i="12" l="1"/>
  <c r="H25" i="12"/>
  <c r="F25" i="12"/>
  <c r="F24" i="12"/>
  <c r="E23" i="12"/>
  <c r="D16" i="9" l="1"/>
  <c r="C43" i="12"/>
  <c r="C32" i="12"/>
  <c r="E18" i="12"/>
  <c r="C14" i="12"/>
  <c r="E13" i="12"/>
  <c r="D12" i="12"/>
  <c r="C12" i="12"/>
  <c r="C9" i="12" s="1"/>
  <c r="E11" i="12"/>
  <c r="E10" i="12"/>
  <c r="F10" i="12" s="1"/>
  <c r="C8" i="12"/>
  <c r="E8" i="12" s="1"/>
  <c r="E7" i="12"/>
  <c r="E6" i="12"/>
  <c r="E5" i="12"/>
  <c r="C4" i="12"/>
  <c r="F9" i="7"/>
  <c r="F13" i="7" s="1"/>
  <c r="G9" i="7"/>
  <c r="G11" i="7"/>
  <c r="F11" i="7" s="1"/>
  <c r="F12" i="7"/>
  <c r="G12" i="7"/>
  <c r="E13" i="7"/>
  <c r="G11" i="12" l="1"/>
  <c r="F11" i="12"/>
  <c r="C46" i="12"/>
  <c r="G10" i="12"/>
  <c r="C29" i="12"/>
  <c r="E12" i="12"/>
  <c r="E4" i="12"/>
  <c r="E17" i="12" l="1"/>
  <c r="F12" i="12"/>
  <c r="F9" i="12" s="1"/>
  <c r="E9" i="12"/>
  <c r="G12" i="12" l="1"/>
  <c r="G9" i="12"/>
  <c r="E16" i="12" s="1"/>
  <c r="H70" i="1"/>
  <c r="G70" i="1"/>
  <c r="F70" i="1"/>
  <c r="E70" i="1"/>
  <c r="D70" i="1"/>
  <c r="C70" i="1"/>
  <c r="C72" i="1"/>
  <c r="C73" i="1" s="1"/>
  <c r="B72" i="1"/>
  <c r="D65" i="1"/>
  <c r="E65" i="1" s="1"/>
  <c r="F65" i="1" s="1"/>
  <c r="G65" i="1" s="1"/>
  <c r="H65" i="1" s="1"/>
  <c r="D63" i="1"/>
  <c r="E63" i="1" s="1"/>
  <c r="F63" i="1" s="1"/>
  <c r="G63" i="1" s="1"/>
  <c r="H63" i="1" s="1"/>
  <c r="C65" i="1"/>
  <c r="C64" i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C22" i="8"/>
  <c r="D22" i="8"/>
  <c r="E22" i="8"/>
  <c r="F22" i="8"/>
  <c r="G22" i="8"/>
  <c r="B22" i="8"/>
  <c r="H15" i="8"/>
  <c r="H6" i="8"/>
  <c r="A25" i="9"/>
  <c r="D38" i="12" s="1"/>
  <c r="C25" i="9"/>
  <c r="D39" i="12" s="1"/>
  <c r="D25" i="9"/>
  <c r="E22" i="12" s="1"/>
  <c r="G16" i="9"/>
  <c r="E19" i="12" s="1"/>
  <c r="E16" i="9"/>
  <c r="C16" i="9"/>
  <c r="B16" i="9"/>
  <c r="E15" i="12" s="1"/>
  <c r="E5" i="7"/>
  <c r="E6" i="7"/>
  <c r="E7" i="7"/>
  <c r="E10" i="7"/>
  <c r="E11" i="7"/>
  <c r="C42" i="7"/>
  <c r="C31" i="7"/>
  <c r="C45" i="7" s="1"/>
  <c r="B6" i="9"/>
  <c r="G13" i="8"/>
  <c r="H5" i="8"/>
  <c r="H10" i="8"/>
  <c r="H12" i="8"/>
  <c r="H3" i="8"/>
  <c r="E9" i="8"/>
  <c r="E13" i="8" s="1"/>
  <c r="C9" i="8"/>
  <c r="C13" i="8" s="1"/>
  <c r="B9" i="8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21" i="12" l="1"/>
  <c r="E14" i="12" s="1"/>
  <c r="E19" i="7"/>
  <c r="F19" i="7" s="1"/>
  <c r="F17" i="7" s="1"/>
  <c r="D73" i="1"/>
  <c r="E72" i="1"/>
  <c r="F64" i="1"/>
  <c r="E66" i="1"/>
  <c r="E73" i="1" s="1"/>
  <c r="C16" i="11"/>
  <c r="F29" i="11"/>
  <c r="H34" i="3"/>
  <c r="E22" i="7"/>
  <c r="G23" i="9"/>
  <c r="G24" i="9" s="1"/>
  <c r="G23" i="6"/>
  <c r="H9" i="8"/>
  <c r="H7" i="8"/>
  <c r="H11" i="8"/>
  <c r="E12" i="7"/>
  <c r="E18" i="7" s="1"/>
  <c r="H6" i="9"/>
  <c r="C9" i="7"/>
  <c r="D20" i="6"/>
  <c r="E28" i="12" l="1"/>
  <c r="E27" i="12"/>
  <c r="F13" i="8"/>
  <c r="F72" i="1"/>
  <c r="F66" i="1"/>
  <c r="G64" i="1"/>
  <c r="F30" i="11"/>
  <c r="D16" i="11"/>
  <c r="D37" i="7"/>
  <c r="G25" i="9"/>
  <c r="E9" i="7"/>
  <c r="G19" i="9"/>
  <c r="E17" i="7"/>
  <c r="D17" i="6"/>
  <c r="D21" i="6" s="1"/>
  <c r="D13" i="6"/>
  <c r="D9" i="6"/>
  <c r="E26" i="12" l="1"/>
  <c r="E29" i="12" s="1"/>
  <c r="F73" i="1"/>
  <c r="G72" i="1"/>
  <c r="H72" i="1"/>
  <c r="G66" i="1"/>
  <c r="G73" i="1" s="1"/>
  <c r="H64" i="1"/>
  <c r="H66" i="1" s="1"/>
  <c r="E16" i="11"/>
  <c r="F31" i="11"/>
  <c r="G20" i="9"/>
  <c r="G21" i="9" s="1"/>
  <c r="C135" i="5"/>
  <c r="C46" i="3"/>
  <c r="F39" i="3"/>
  <c r="F38" i="3"/>
  <c r="F37" i="3"/>
  <c r="F40" i="3" s="1"/>
  <c r="D4" i="8" s="1"/>
  <c r="D13" i="8" s="1"/>
  <c r="D22" i="3"/>
  <c r="D19" i="3"/>
  <c r="E16" i="3"/>
  <c r="B8" i="3"/>
  <c r="B7" i="3"/>
  <c r="B5" i="3"/>
  <c r="B3" i="3"/>
  <c r="H73" i="1" l="1"/>
  <c r="F32" i="11"/>
  <c r="F16" i="11"/>
  <c r="D38" i="7"/>
  <c r="E21" i="7" s="1"/>
  <c r="E34" i="3"/>
  <c r="F41" i="3" s="1"/>
  <c r="B4" i="8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F36" i="11" l="1"/>
  <c r="F33" i="11"/>
  <c r="G16" i="11"/>
  <c r="F34" i="11" s="1"/>
  <c r="C4" i="7"/>
  <c r="E8" i="7"/>
  <c r="H4" i="8"/>
  <c r="H13" i="8" s="1"/>
  <c r="H16" i="8" s="1"/>
  <c r="B13" i="8"/>
  <c r="E15" i="7"/>
  <c r="E16" i="7"/>
  <c r="E4" i="7" l="1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B18" i="8"/>
  <c r="E27" i="7"/>
  <c r="E26" i="7"/>
  <c r="E25" i="7" l="1"/>
  <c r="C18" i="8" l="1"/>
  <c r="E28" i="7"/>
</calcChain>
</file>

<file path=xl/sharedStrings.xml><?xml version="1.0" encoding="utf-8"?>
<sst xmlns="http://schemas.openxmlformats.org/spreadsheetml/2006/main" count="697" uniqueCount="343">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</sst>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8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0" fillId="0" borderId="1" xfId="1" applyNumberFormat="1" applyFont="1" applyBorder="1"/>
    <xf numFmtId="164" fontId="36" fillId="0" borderId="0" xfId="1" applyNumberFormat="1" applyFont="1"/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58" workbookViewId="0">
      <selection activeCell="C71" sqref="C71"/>
    </sheetView>
  </sheetViews>
  <sheetFormatPr defaultRowHeight="15" x14ac:dyDescent="0.25"/>
  <cols>
    <col min="1" max="1" width="4.85546875" style="2" customWidth="1"/>
    <col min="2" max="2" width="14" customWidth="1"/>
    <col min="3" max="3" width="11.42578125" customWidth="1"/>
    <col min="4" max="5" width="11.7109375" customWidth="1"/>
    <col min="6" max="6" width="13.285156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189"/>
      <c r="B2" s="189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189"/>
      <c r="B3" s="189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189"/>
      <c r="B4" s="189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188" t="s">
        <v>35</v>
      </c>
      <c r="B18" s="188"/>
      <c r="C18" s="188"/>
      <c r="D18" s="188"/>
      <c r="E18" s="188"/>
      <c r="F18" s="188"/>
      <c r="J18">
        <v>1202</v>
      </c>
    </row>
    <row r="19" spans="1:10" x14ac:dyDescent="0.25">
      <c r="A19" s="187"/>
      <c r="B19" s="187"/>
      <c r="C19" s="187"/>
      <c r="D19" s="187"/>
      <c r="E19" s="187"/>
      <c r="F19" s="187"/>
      <c r="J19">
        <f>J17-J18</f>
        <v>7048</v>
      </c>
    </row>
    <row r="20" spans="1:10" x14ac:dyDescent="0.25">
      <c r="A20" s="8" t="s">
        <v>29</v>
      </c>
      <c r="B20" s="190" t="s">
        <v>0</v>
      </c>
      <c r="C20" s="190"/>
      <c r="D20" s="190"/>
      <c r="E20" s="190" t="s">
        <v>1</v>
      </c>
      <c r="F20" s="190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191" t="s">
        <v>326</v>
      </c>
      <c r="C26" s="192"/>
      <c r="D26" s="191">
        <f>D25+F25</f>
        <v>8250</v>
      </c>
      <c r="E26" s="193"/>
      <c r="F26" s="192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194" t="s">
        <v>329</v>
      </c>
      <c r="C43" s="194"/>
      <c r="D43" s="194"/>
      <c r="E43" s="194"/>
      <c r="F43" s="194"/>
      <c r="G43" s="194"/>
      <c r="H43" s="194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261</v>
      </c>
      <c r="E48" s="165">
        <f>D48+D50</f>
        <v>291</v>
      </c>
      <c r="F48" s="165">
        <f>E48+E50</f>
        <v>321</v>
      </c>
      <c r="G48" s="165">
        <f>F48</f>
        <v>321</v>
      </c>
      <c r="H48" s="165">
        <f>G48+G50</f>
        <v>351</v>
      </c>
    </row>
    <row r="49" spans="1:8" s="36" customFormat="1" x14ac:dyDescent="0.25">
      <c r="A49" s="2"/>
      <c r="B49" s="174" t="s">
        <v>16</v>
      </c>
      <c r="C49" s="165">
        <v>151</v>
      </c>
      <c r="D49" s="165">
        <f>D47-D48</f>
        <v>141</v>
      </c>
      <c r="E49" s="117">
        <f>E47-E48</f>
        <v>204</v>
      </c>
      <c r="F49" s="117">
        <f>F47-F48</f>
        <v>179</v>
      </c>
      <c r="G49" s="117">
        <f>G47-G48</f>
        <v>184</v>
      </c>
      <c r="H49" s="117">
        <f>H47-H48</f>
        <v>209</v>
      </c>
    </row>
    <row r="50" spans="1:8" s="36" customFormat="1" x14ac:dyDescent="0.25">
      <c r="A50" s="2"/>
      <c r="B50" s="39" t="s">
        <v>33</v>
      </c>
      <c r="C50" s="38">
        <v>10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8" s="36" customFormat="1" x14ac:dyDescent="0.25">
      <c r="A51" s="2"/>
      <c r="B51" s="38" t="s">
        <v>15</v>
      </c>
      <c r="C51" s="166">
        <f>C49-C50</f>
        <v>141</v>
      </c>
      <c r="D51" s="166">
        <f t="shared" ref="D51:H51" si="0">D49-D50</f>
        <v>111</v>
      </c>
      <c r="E51" s="166">
        <f t="shared" si="0"/>
        <v>174</v>
      </c>
      <c r="F51" s="166">
        <f t="shared" si="0"/>
        <v>149</v>
      </c>
      <c r="G51" s="166">
        <f t="shared" si="0"/>
        <v>154</v>
      </c>
      <c r="H51" s="166">
        <f t="shared" si="0"/>
        <v>179</v>
      </c>
    </row>
    <row r="52" spans="1:8" ht="17.25" customHeight="1" x14ac:dyDescent="0.25"/>
    <row r="53" spans="1:8" s="36" customFormat="1" ht="17.25" customHeight="1" x14ac:dyDescent="0.3">
      <c r="A53" s="2"/>
      <c r="B53" s="195" t="s">
        <v>334</v>
      </c>
      <c r="C53" s="195"/>
      <c r="D53" s="195"/>
      <c r="E53" s="195"/>
      <c r="F53" s="195"/>
      <c r="G53" s="195"/>
      <c r="H53" s="195"/>
    </row>
    <row r="55" spans="1:8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</row>
    <row r="56" spans="1:8" s="36" customFormat="1" x14ac:dyDescent="0.25">
      <c r="A56" s="2"/>
      <c r="B56" s="171" t="s">
        <v>17</v>
      </c>
      <c r="C56" s="152">
        <v>10</v>
      </c>
      <c r="D56" s="152">
        <v>30</v>
      </c>
      <c r="E56" s="152">
        <v>30</v>
      </c>
      <c r="F56" s="152">
        <v>30</v>
      </c>
      <c r="G56" s="152">
        <v>30</v>
      </c>
      <c r="H56" s="152">
        <v>30</v>
      </c>
    </row>
    <row r="57" spans="1:8" s="36" customFormat="1" x14ac:dyDescent="0.25">
      <c r="A57" s="2"/>
      <c r="B57" s="171" t="s">
        <v>36</v>
      </c>
      <c r="C57" s="152">
        <v>7</v>
      </c>
      <c r="D57" s="152"/>
      <c r="E57" s="152"/>
      <c r="F57" s="179"/>
      <c r="G57" s="179"/>
      <c r="H57" s="179"/>
    </row>
    <row r="58" spans="1:8" s="36" customFormat="1" x14ac:dyDescent="0.25">
      <c r="A58" s="2"/>
      <c r="B58" s="171" t="s">
        <v>37</v>
      </c>
      <c r="C58" s="152">
        <v>2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</row>
    <row r="59" spans="1:8" s="36" customFormat="1" x14ac:dyDescent="0.25">
      <c r="A59" s="2"/>
      <c r="B59" s="178" t="s">
        <v>32</v>
      </c>
      <c r="C59" s="152">
        <v>1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</row>
    <row r="60" spans="1:8" s="36" customFormat="1" x14ac:dyDescent="0.25">
      <c r="A60" s="2"/>
    </row>
    <row r="61" spans="1:8" s="36" customFormat="1" ht="18.75" x14ac:dyDescent="0.3">
      <c r="A61" s="2"/>
      <c r="B61" s="195" t="s">
        <v>338</v>
      </c>
      <c r="C61" s="195"/>
      <c r="D61" s="195"/>
      <c r="E61" s="195"/>
      <c r="F61" s="195"/>
      <c r="G61" s="195"/>
      <c r="H61" s="195"/>
    </row>
    <row r="62" spans="1:8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8" s="36" customFormat="1" x14ac:dyDescent="0.25">
      <c r="A63" s="2" t="s">
        <v>36</v>
      </c>
      <c r="B63" s="14">
        <v>89</v>
      </c>
      <c r="C63" s="152">
        <f t="shared" ref="C63:H65" si="1">B63+C57</f>
        <v>96</v>
      </c>
      <c r="D63" s="152">
        <f t="shared" si="1"/>
        <v>96</v>
      </c>
      <c r="E63" s="152">
        <f t="shared" si="1"/>
        <v>96</v>
      </c>
      <c r="F63" s="152">
        <f t="shared" si="1"/>
        <v>96</v>
      </c>
      <c r="G63" s="152">
        <f t="shared" si="1"/>
        <v>96</v>
      </c>
      <c r="H63" s="152">
        <f t="shared" si="1"/>
        <v>96</v>
      </c>
    </row>
    <row r="64" spans="1:8" s="36" customFormat="1" x14ac:dyDescent="0.25">
      <c r="A64" s="2" t="s">
        <v>37</v>
      </c>
      <c r="B64" s="14">
        <v>130</v>
      </c>
      <c r="C64" s="152">
        <f t="shared" si="1"/>
        <v>132</v>
      </c>
      <c r="D64" s="152">
        <f t="shared" si="1"/>
        <v>160</v>
      </c>
      <c r="E64" s="152">
        <f t="shared" si="1"/>
        <v>188</v>
      </c>
      <c r="F64" s="152">
        <f t="shared" si="1"/>
        <v>216</v>
      </c>
      <c r="G64" s="152">
        <f t="shared" si="1"/>
        <v>244</v>
      </c>
      <c r="H64" s="152">
        <f t="shared" si="1"/>
        <v>272</v>
      </c>
    </row>
    <row r="65" spans="1:8" s="36" customFormat="1" x14ac:dyDescent="0.25">
      <c r="A65" s="2" t="s">
        <v>32</v>
      </c>
      <c r="B65" s="14">
        <v>2</v>
      </c>
      <c r="C65" s="152">
        <f t="shared" si="1"/>
        <v>3</v>
      </c>
      <c r="D65" s="152">
        <f t="shared" si="1"/>
        <v>5</v>
      </c>
      <c r="E65" s="152">
        <f t="shared" si="1"/>
        <v>7</v>
      </c>
      <c r="F65" s="152">
        <f t="shared" si="1"/>
        <v>9</v>
      </c>
      <c r="G65" s="152">
        <f t="shared" si="1"/>
        <v>11</v>
      </c>
      <c r="H65" s="152">
        <f t="shared" si="1"/>
        <v>13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2">SUM(D63:D65)</f>
        <v>261</v>
      </c>
      <c r="E66" s="180">
        <f t="shared" si="2"/>
        <v>291</v>
      </c>
      <c r="F66" s="180">
        <f t="shared" si="2"/>
        <v>321</v>
      </c>
      <c r="G66" s="180">
        <f t="shared" si="2"/>
        <v>351</v>
      </c>
      <c r="H66" s="180">
        <f t="shared" si="2"/>
        <v>381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3">C64</f>
        <v>132</v>
      </c>
      <c r="D70" s="152">
        <f t="shared" si="3"/>
        <v>160</v>
      </c>
      <c r="E70" s="152">
        <f t="shared" si="3"/>
        <v>188</v>
      </c>
      <c r="F70" s="152">
        <f t="shared" si="3"/>
        <v>216</v>
      </c>
      <c r="G70" s="152">
        <f t="shared" si="3"/>
        <v>244</v>
      </c>
      <c r="H70" s="152">
        <f t="shared" si="3"/>
        <v>272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4">SUM(C70:C71)</f>
        <v>135</v>
      </c>
      <c r="D72" s="180">
        <f t="shared" si="4"/>
        <v>165</v>
      </c>
      <c r="E72" s="180">
        <f t="shared" si="4"/>
        <v>195</v>
      </c>
      <c r="F72" s="180">
        <f t="shared" si="4"/>
        <v>225</v>
      </c>
      <c r="G72" s="180">
        <f t="shared" si="4"/>
        <v>255</v>
      </c>
      <c r="H72" s="180">
        <f t="shared" si="4"/>
        <v>285</v>
      </c>
    </row>
    <row r="73" spans="1:8" x14ac:dyDescent="0.25">
      <c r="C73" s="175">
        <f t="shared" ref="C73:H73" si="5">(C72*100%)/C66</f>
        <v>0.53784860557768921</v>
      </c>
      <c r="D73" s="175">
        <f t="shared" si="5"/>
        <v>0.63218390804597702</v>
      </c>
      <c r="E73" s="175">
        <f t="shared" si="5"/>
        <v>0.67010309278350511</v>
      </c>
      <c r="F73" s="175">
        <f t="shared" si="5"/>
        <v>0.7009345794392523</v>
      </c>
      <c r="G73" s="175">
        <f t="shared" si="5"/>
        <v>0.72649572649572647</v>
      </c>
      <c r="H73" s="175">
        <f t="shared" si="5"/>
        <v>0.74803149606299213</v>
      </c>
    </row>
  </sheetData>
  <mergeCells count="12">
    <mergeCell ref="B53:H53"/>
    <mergeCell ref="B61:H61"/>
    <mergeCell ref="B20:D20"/>
    <mergeCell ref="E20:F20"/>
    <mergeCell ref="B26:C26"/>
    <mergeCell ref="D26:F26"/>
    <mergeCell ref="B43:H43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196" t="s">
        <v>169</v>
      </c>
      <c r="B27" s="196" t="s">
        <v>170</v>
      </c>
      <c r="C27" s="198" t="s">
        <v>171</v>
      </c>
      <c r="D27" s="199"/>
      <c r="E27" s="200"/>
      <c r="F27" s="196" t="s">
        <v>172</v>
      </c>
    </row>
    <row r="28" spans="1:8" ht="16.5" x14ac:dyDescent="0.25">
      <c r="A28" s="197"/>
      <c r="B28" s="197"/>
      <c r="C28" s="68" t="s">
        <v>173</v>
      </c>
      <c r="D28" s="69" t="s">
        <v>166</v>
      </c>
      <c r="E28" s="69" t="s">
        <v>167</v>
      </c>
      <c r="F28" s="197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01" t="s">
        <v>176</v>
      </c>
      <c r="B36" s="202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09" t="s">
        <v>29</v>
      </c>
      <c r="B1" s="209" t="s">
        <v>177</v>
      </c>
      <c r="C1" s="211" t="s">
        <v>178</v>
      </c>
      <c r="D1" s="211"/>
      <c r="E1" s="211"/>
      <c r="F1" s="211"/>
      <c r="G1" s="211"/>
      <c r="H1" s="211"/>
    </row>
    <row r="2" spans="1:8" ht="21.75" customHeight="1" x14ac:dyDescent="0.25">
      <c r="A2" s="210"/>
      <c r="B2" s="210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03" t="s">
        <v>180</v>
      </c>
      <c r="C3" s="204"/>
      <c r="D3" s="204"/>
      <c r="E3" s="205"/>
      <c r="F3" s="73"/>
      <c r="G3" s="73"/>
      <c r="H3" s="73"/>
    </row>
    <row r="4" spans="1:8" ht="23.25" customHeight="1" x14ac:dyDescent="0.25">
      <c r="A4" s="73" t="s">
        <v>181</v>
      </c>
      <c r="B4" s="206" t="s">
        <v>182</v>
      </c>
      <c r="C4" s="207"/>
      <c r="D4" s="208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C26" workbookViewId="0">
      <selection activeCell="E41" sqref="E41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12" t="s">
        <v>76</v>
      </c>
      <c r="B25" s="214" t="s">
        <v>77</v>
      </c>
      <c r="C25" s="214"/>
      <c r="D25" s="214"/>
      <c r="E25" s="214"/>
      <c r="F25" s="212" t="s">
        <v>78</v>
      </c>
      <c r="G25" s="21"/>
      <c r="H25" s="21"/>
      <c r="I25" s="21"/>
    </row>
    <row r="26" spans="1:9" ht="18.75" x14ac:dyDescent="0.3">
      <c r="A26" s="213"/>
      <c r="B26" s="26" t="s">
        <v>79</v>
      </c>
      <c r="C26" s="26" t="s">
        <v>80</v>
      </c>
      <c r="D26" s="26" t="s">
        <v>79</v>
      </c>
      <c r="E26" s="26" t="s">
        <v>81</v>
      </c>
      <c r="F26" s="213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F21" sqref="F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03" t="s">
        <v>221</v>
      </c>
      <c r="B4" s="205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C22" workbookViewId="0">
      <selection activeCell="E25" sqref="E25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15" t="s">
        <v>246</v>
      </c>
      <c r="B1" s="215"/>
      <c r="C1" s="215"/>
      <c r="D1" s="215"/>
    </row>
    <row r="3" spans="1:7" x14ac:dyDescent="0.25">
      <c r="A3" s="154" t="s">
        <v>213</v>
      </c>
      <c r="B3" s="154" t="s">
        <v>247</v>
      </c>
      <c r="C3" s="154" t="s">
        <v>248</v>
      </c>
      <c r="D3" s="154" t="s">
        <v>249</v>
      </c>
      <c r="E3" s="133" t="s">
        <v>310</v>
      </c>
      <c r="F3" s="134" t="s">
        <v>339</v>
      </c>
      <c r="G3" s="153" t="s">
        <v>340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36679716000</v>
      </c>
      <c r="D4" s="72"/>
      <c r="E4" s="137">
        <f>C4+D4</f>
        <v>36679716000</v>
      </c>
      <c r="F4" s="142"/>
    </row>
    <row r="5" spans="1:7" ht="18.75" customHeight="1" x14ac:dyDescent="0.25">
      <c r="A5" s="72">
        <v>1</v>
      </c>
      <c r="B5" s="72" t="s">
        <v>342</v>
      </c>
      <c r="C5" s="71">
        <v>5500000000</v>
      </c>
      <c r="D5" s="71"/>
      <c r="E5" s="138">
        <f t="shared" ref="E5:E13" si="0">C5+D5</f>
        <v>5500000000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533883474935</v>
      </c>
      <c r="D9" s="71"/>
      <c r="E9" s="139">
        <f>SUM(E10:E12)</f>
        <v>1245681074656</v>
      </c>
      <c r="F9" s="145">
        <f>F10+F11+F12</f>
        <v>124568107465.60001</v>
      </c>
      <c r="G9" s="184">
        <f>E9-F9</f>
        <v>1121112967190.3999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F10" s="143">
        <f>E10*10/100</f>
        <v>1000000000</v>
      </c>
      <c r="G10" s="142">
        <f>E10-F10</f>
        <v>9000000000</v>
      </c>
    </row>
    <row r="11" spans="1:7" ht="18.75" customHeight="1" x14ac:dyDescent="0.25">
      <c r="A11" s="72">
        <v>2</v>
      </c>
      <c r="B11" s="72" t="s">
        <v>256</v>
      </c>
      <c r="C11" s="71">
        <v>270000000000</v>
      </c>
      <c r="D11" s="71">
        <v>538000000000</v>
      </c>
      <c r="E11" s="138">
        <f t="shared" si="0"/>
        <v>808000000000</v>
      </c>
      <c r="F11" s="143">
        <f t="shared" ref="F11:F12" si="1">E11*10/100</f>
        <v>80800000000</v>
      </c>
      <c r="G11" s="142">
        <f t="shared" ref="G11:G12" si="2">E11-F11</f>
        <v>727200000000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 t="shared" si="1"/>
        <v>42768107465.599998</v>
      </c>
      <c r="G12" s="142">
        <f t="shared" si="2"/>
        <v>384912967190.40002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/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16">
        <f>SUM(C15:C25)</f>
        <v>0</v>
      </c>
      <c r="D14" s="217"/>
      <c r="E14" s="136">
        <f>SUM(E15:E25)</f>
        <v>33809667447.054829</v>
      </c>
    </row>
    <row r="15" spans="1:7" ht="18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(G9+E13)*'nội suy'!C16/100</f>
        <v>2854637319.949409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(E12*2)/100</f>
        <v>8553621493.1199999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/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D38+D39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85">
        <f>(E31*F23)/100</f>
        <v>15802233.179950001</v>
      </c>
      <c r="F23" s="103">
        <v>1E-3</v>
      </c>
    </row>
    <row r="24" spans="1:8" x14ac:dyDescent="0.25">
      <c r="A24" s="70">
        <v>9</v>
      </c>
      <c r="B24" s="141" t="s">
        <v>341</v>
      </c>
      <c r="C24" s="72"/>
      <c r="D24" s="72"/>
      <c r="E24" s="185">
        <v>1998982497</v>
      </c>
      <c r="F24" s="186">
        <f>(E31*G24)*1.1/100</f>
        <v>1998982497.2636752</v>
      </c>
      <c r="G24" s="103">
        <v>0.115</v>
      </c>
      <c r="H24" s="143">
        <f>(E31*G24)*1.1/100</f>
        <v>1998982497.2636752</v>
      </c>
    </row>
    <row r="25" spans="1:8" x14ac:dyDescent="0.25">
      <c r="A25" s="70">
        <v>10</v>
      </c>
      <c r="B25" s="141" t="s">
        <v>272</v>
      </c>
      <c r="C25" s="72" t="s">
        <v>294</v>
      </c>
      <c r="D25" s="72"/>
      <c r="E25" s="185">
        <v>632089327</v>
      </c>
      <c r="F25" s="103">
        <f>(E31*G25)*0.5/100</f>
        <v>632089327.19800007</v>
      </c>
      <c r="G25" s="103">
        <v>0.08</v>
      </c>
      <c r="H25" s="142">
        <f>(E31*G25)*0.5/100</f>
        <v>632089327.19800007</v>
      </c>
    </row>
    <row r="26" spans="1:8" s="98" customFormat="1" x14ac:dyDescent="0.25">
      <c r="A26" s="135" t="s">
        <v>189</v>
      </c>
      <c r="B26" s="140" t="s">
        <v>274</v>
      </c>
      <c r="C26" s="135"/>
      <c r="D26" s="135"/>
      <c r="E26" s="136">
        <f>E27+E28</f>
        <v>206575568715.45822</v>
      </c>
    </row>
    <row r="27" spans="1:8" x14ac:dyDescent="0.25">
      <c r="A27" s="70">
        <v>1</v>
      </c>
      <c r="B27" s="141" t="s">
        <v>280</v>
      </c>
      <c r="C27" s="72"/>
      <c r="D27" s="150" t="s">
        <v>284</v>
      </c>
      <c r="E27" s="71">
        <f>(E4+E9+E13+E14)*10/100</f>
        <v>137717045810.30548</v>
      </c>
    </row>
    <row r="28" spans="1:8" x14ac:dyDescent="0.25">
      <c r="A28" s="70">
        <v>2</v>
      </c>
      <c r="B28" s="141" t="s">
        <v>279</v>
      </c>
      <c r="C28" s="72"/>
      <c r="D28" s="150" t="s">
        <v>285</v>
      </c>
      <c r="E28" s="71">
        <f>(E4+E9+E13+E14)*5/100</f>
        <v>68858522905.15274</v>
      </c>
    </row>
    <row r="29" spans="1:8" s="98" customFormat="1" x14ac:dyDescent="0.25">
      <c r="A29" s="135"/>
      <c r="B29" s="140" t="s">
        <v>275</v>
      </c>
      <c r="C29" s="136">
        <f>C4+C9+C13+C14+C26</f>
        <v>570563190935</v>
      </c>
      <c r="D29" s="135"/>
      <c r="E29" s="136">
        <f>E4+E9+E13+E14+E26</f>
        <v>1583746026818.5132</v>
      </c>
    </row>
    <row r="31" spans="1:8" ht="15" x14ac:dyDescent="0.25">
      <c r="E31" s="142">
        <v>1580223317995</v>
      </c>
    </row>
    <row r="32" spans="1:8" x14ac:dyDescent="0.25">
      <c r="A32" s="135" t="s">
        <v>187</v>
      </c>
      <c r="B32" s="140" t="s">
        <v>265</v>
      </c>
      <c r="C32" s="216">
        <f>SUM(C33:C42)</f>
        <v>0</v>
      </c>
      <c r="D32" s="217"/>
      <c r="E32" s="145"/>
      <c r="F32" s="98"/>
      <c r="G32" s="98"/>
      <c r="H32" s="98"/>
    </row>
    <row r="33" spans="1:8" x14ac:dyDescent="0.25">
      <c r="A33" s="70">
        <v>1</v>
      </c>
      <c r="B33" s="141" t="s">
        <v>267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2</v>
      </c>
      <c r="B34" s="141" t="s">
        <v>266</v>
      </c>
      <c r="C34" s="147" t="s">
        <v>291</v>
      </c>
      <c r="D34" s="70" t="s">
        <v>290</v>
      </c>
      <c r="E34" s="103">
        <v>79</v>
      </c>
    </row>
    <row r="35" spans="1:8" x14ac:dyDescent="0.25">
      <c r="A35" s="70">
        <v>3</v>
      </c>
      <c r="B35" s="141" t="s">
        <v>268</v>
      </c>
      <c r="C35" s="72" t="s">
        <v>292</v>
      </c>
      <c r="D35" s="72"/>
      <c r="E35" s="151">
        <v>0.02</v>
      </c>
    </row>
    <row r="36" spans="1:8" x14ac:dyDescent="0.25">
      <c r="A36" s="70">
        <v>4</v>
      </c>
      <c r="B36" s="141" t="s">
        <v>281</v>
      </c>
      <c r="C36" s="72"/>
      <c r="D36" s="72"/>
      <c r="E36" s="103">
        <v>79</v>
      </c>
    </row>
    <row r="37" spans="1:8" x14ac:dyDescent="0.25">
      <c r="A37" s="70">
        <v>5</v>
      </c>
      <c r="B37" s="141" t="s">
        <v>282</v>
      </c>
      <c r="C37" s="72"/>
      <c r="D37" s="72"/>
      <c r="E37" s="103" t="s">
        <v>283</v>
      </c>
    </row>
    <row r="38" spans="1:8" x14ac:dyDescent="0.25">
      <c r="A38" s="70">
        <v>6</v>
      </c>
      <c r="B38" s="141" t="s">
        <v>318</v>
      </c>
      <c r="C38" s="72"/>
      <c r="D38" s="71">
        <f>'nội suy'!A25*'TONGCP(CONGTHUC)'!F11/100</f>
        <v>5939595072</v>
      </c>
      <c r="E38" s="103">
        <v>79</v>
      </c>
    </row>
    <row r="39" spans="1:8" x14ac:dyDescent="0.25">
      <c r="A39" s="70"/>
      <c r="B39" s="141" t="s">
        <v>319</v>
      </c>
      <c r="C39" s="72"/>
      <c r="D39" s="71">
        <f>'nội suy'!C25*'TONGCP(CONGTHUC)'!F9/100</f>
        <v>2120652444.2186728</v>
      </c>
    </row>
    <row r="40" spans="1:8" x14ac:dyDescent="0.25">
      <c r="A40" s="70">
        <v>7</v>
      </c>
      <c r="B40" s="141" t="s">
        <v>270</v>
      </c>
      <c r="C40" s="72" t="s">
        <v>293</v>
      </c>
      <c r="D40" s="72"/>
      <c r="E40" s="98" t="s">
        <v>277</v>
      </c>
    </row>
    <row r="41" spans="1:8" x14ac:dyDescent="0.25">
      <c r="A41" s="70">
        <v>8</v>
      </c>
      <c r="B41" s="141" t="s">
        <v>271</v>
      </c>
      <c r="C41" s="72"/>
      <c r="D41" s="72"/>
      <c r="E41" s="98" t="s">
        <v>277</v>
      </c>
    </row>
    <row r="42" spans="1:8" x14ac:dyDescent="0.25">
      <c r="A42" s="70">
        <v>9</v>
      </c>
      <c r="B42" s="141" t="s">
        <v>272</v>
      </c>
      <c r="C42" s="72" t="s">
        <v>294</v>
      </c>
      <c r="D42" s="72" t="s">
        <v>315</v>
      </c>
      <c r="E42" s="98" t="s">
        <v>278</v>
      </c>
    </row>
    <row r="43" spans="1:8" x14ac:dyDescent="0.25">
      <c r="A43" s="135" t="s">
        <v>189</v>
      </c>
      <c r="B43" s="140" t="s">
        <v>274</v>
      </c>
      <c r="C43" s="135">
        <f>C44+C45</f>
        <v>0</v>
      </c>
      <c r="D43" s="135"/>
      <c r="E43" s="98" t="s">
        <v>276</v>
      </c>
      <c r="F43" s="98"/>
      <c r="G43" s="98"/>
      <c r="H43" s="98"/>
    </row>
    <row r="44" spans="1:8" x14ac:dyDescent="0.25">
      <c r="A44" s="70">
        <v>1</v>
      </c>
      <c r="B44" s="141" t="s">
        <v>280</v>
      </c>
      <c r="C44" s="72"/>
      <c r="D44" s="150" t="s">
        <v>284</v>
      </c>
    </row>
    <row r="45" spans="1:8" x14ac:dyDescent="0.25">
      <c r="A45" s="70">
        <v>2</v>
      </c>
      <c r="B45" s="141" t="s">
        <v>279</v>
      </c>
      <c r="C45" s="72"/>
      <c r="D45" s="150" t="s">
        <v>285</v>
      </c>
    </row>
    <row r="46" spans="1:8" x14ac:dyDescent="0.25">
      <c r="A46" s="135"/>
      <c r="B46" s="140" t="s">
        <v>275</v>
      </c>
      <c r="C46" s="136">
        <f>C21+C27+C31+C32+C43</f>
        <v>0</v>
      </c>
      <c r="D46" s="135"/>
      <c r="E46" s="98"/>
      <c r="F46" s="98"/>
      <c r="G46" s="98"/>
      <c r="H46" s="98"/>
    </row>
  </sheetData>
  <mergeCells count="3">
    <mergeCell ref="A1:D1"/>
    <mergeCell ref="C14:D14"/>
    <mergeCell ref="C32:D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8" zoomScale="89" zoomScaleNormal="89" workbookViewId="0">
      <selection activeCell="E22" sqref="E22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15" t="s">
        <v>246</v>
      </c>
      <c r="B1" s="215"/>
      <c r="C1" s="215"/>
      <c r="D1" s="215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533883474935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270000000000</v>
      </c>
      <c r="D11" s="71">
        <v>538000000000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16">
        <f>SUM(C15:C24)</f>
        <v>0</v>
      </c>
      <c r="D14" s="217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570063190935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16">
        <f>SUM(C32:C41)</f>
        <v>0</v>
      </c>
      <c r="D31" s="217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F9" sqref="F9"/>
    </sheetView>
  </sheetViews>
  <sheetFormatPr defaultRowHeight="15" x14ac:dyDescent="0.25"/>
  <cols>
    <col min="1" max="1" width="19.28515625" style="36" customWidth="1"/>
    <col min="2" max="2" width="16.140625" customWidth="1"/>
    <col min="3" max="3" width="16.5703125" customWidth="1"/>
    <col min="4" max="4" width="16.140625" customWidth="1"/>
    <col min="5" max="5" width="16" customWidth="1"/>
    <col min="6" max="7" width="16.140625" customWidth="1"/>
    <col min="8" max="8" width="20.42578125" customWidth="1"/>
  </cols>
  <sheetData>
    <row r="1" spans="1:8" x14ac:dyDescent="0.25">
      <c r="A1" s="187" t="s">
        <v>261</v>
      </c>
      <c r="B1" s="187"/>
      <c r="C1" s="187"/>
      <c r="D1" s="187"/>
      <c r="E1" s="187"/>
      <c r="F1" s="187"/>
      <c r="G1" s="187"/>
    </row>
    <row r="2" spans="1:8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8" x14ac:dyDescent="0.25">
      <c r="A3" s="115" t="s">
        <v>259</v>
      </c>
      <c r="B3" s="116">
        <v>2268186000</v>
      </c>
      <c r="C3" s="116">
        <v>2268186000</v>
      </c>
      <c r="D3" s="116">
        <v>2268186000</v>
      </c>
      <c r="E3" s="116">
        <v>2268186000</v>
      </c>
      <c r="F3" s="116">
        <v>2268186000</v>
      </c>
      <c r="G3" s="116">
        <v>2268186000</v>
      </c>
      <c r="H3" s="113">
        <f>SUM(B3:G3)</f>
        <v>13609116000</v>
      </c>
    </row>
    <row r="4" spans="1:8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G4" s="115"/>
      <c r="H4" s="113">
        <f t="shared" ref="H4:H12" si="0">SUM(B4:G4)</f>
        <v>12570600000</v>
      </c>
    </row>
    <row r="5" spans="1:8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13">
        <f t="shared" si="0"/>
        <v>5000000000</v>
      </c>
    </row>
    <row r="6" spans="1:8" s="36" customFormat="1" x14ac:dyDescent="0.25">
      <c r="A6" s="115" t="s">
        <v>322</v>
      </c>
      <c r="B6" s="116"/>
      <c r="C6" s="116">
        <v>2000000000</v>
      </c>
      <c r="D6" s="116">
        <v>3000000000</v>
      </c>
      <c r="E6" s="116"/>
      <c r="F6" s="116"/>
      <c r="G6" s="115"/>
      <c r="H6" s="113">
        <f t="shared" si="0"/>
        <v>5000000000</v>
      </c>
    </row>
    <row r="7" spans="1:8" x14ac:dyDescent="0.25">
      <c r="A7" s="115" t="s">
        <v>260</v>
      </c>
      <c r="B7" s="115"/>
      <c r="C7" s="116">
        <v>153883747935</v>
      </c>
      <c r="D7" s="116">
        <v>100000000000</v>
      </c>
      <c r="E7" s="115"/>
      <c r="F7" s="116">
        <v>100000000000</v>
      </c>
      <c r="G7" s="116">
        <v>73797599721</v>
      </c>
      <c r="H7" s="113">
        <f t="shared" si="0"/>
        <v>427681347656</v>
      </c>
    </row>
    <row r="8" spans="1:8" s="36" customFormat="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8" s="36" customFormat="1" x14ac:dyDescent="0.25">
      <c r="A9" s="115" t="s">
        <v>286</v>
      </c>
      <c r="B9" s="116">
        <f>20000*6000000</f>
        <v>120000000000</v>
      </c>
      <c r="C9" s="116">
        <f>25000*6000000</f>
        <v>150000000000</v>
      </c>
      <c r="D9" s="116">
        <v>186000000000</v>
      </c>
      <c r="E9" s="116">
        <f>30000*6000000</f>
        <v>180000000000</v>
      </c>
      <c r="F9" s="116">
        <v>172000000000</v>
      </c>
      <c r="G9" s="115"/>
      <c r="H9" s="113">
        <f t="shared" si="0"/>
        <v>808000000000</v>
      </c>
    </row>
    <row r="10" spans="1:8" s="36" customFormat="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8" s="36" customFormat="1" x14ac:dyDescent="0.25">
      <c r="A11" s="115" t="s">
        <v>288</v>
      </c>
      <c r="B11" s="35">
        <v>5446870832</v>
      </c>
      <c r="C11" s="35">
        <v>5446870832</v>
      </c>
      <c r="D11" s="35">
        <v>5446870832</v>
      </c>
      <c r="E11" s="35">
        <v>5446870832</v>
      </c>
      <c r="F11" s="35">
        <v>5446870832</v>
      </c>
      <c r="G11" s="35">
        <v>5446870832</v>
      </c>
      <c r="H11" s="113">
        <f t="shared" si="0"/>
        <v>32681224992</v>
      </c>
    </row>
    <row r="12" spans="1:8" s="36" customFormat="1" x14ac:dyDescent="0.25">
      <c r="A12" s="115" t="s">
        <v>274</v>
      </c>
      <c r="B12" s="116">
        <v>34113550391</v>
      </c>
      <c r="C12" s="116">
        <v>34113550391</v>
      </c>
      <c r="D12" s="116">
        <v>34113550391</v>
      </c>
      <c r="E12" s="116">
        <v>34113550391</v>
      </c>
      <c r="F12" s="116">
        <v>34113550391</v>
      </c>
      <c r="G12" s="116">
        <v>34113550391</v>
      </c>
      <c r="H12" s="113">
        <f t="shared" si="0"/>
        <v>204681302346</v>
      </c>
    </row>
    <row r="13" spans="1:8" x14ac:dyDescent="0.25">
      <c r="A13" s="40" t="s">
        <v>173</v>
      </c>
      <c r="B13" s="117">
        <f>SUM(B3:B12)</f>
        <v>168228607223</v>
      </c>
      <c r="C13" s="117">
        <f t="shared" ref="C13:G13" si="1">SUM(C3:C12)</f>
        <v>419712355158</v>
      </c>
      <c r="D13" s="117">
        <f t="shared" si="1"/>
        <v>338999207223</v>
      </c>
      <c r="E13" s="117">
        <f t="shared" si="1"/>
        <v>222828607223</v>
      </c>
      <c r="F13" s="117">
        <f t="shared" si="1"/>
        <v>314828607223</v>
      </c>
      <c r="G13" s="117">
        <f t="shared" si="1"/>
        <v>115626206944</v>
      </c>
      <c r="H13" s="113">
        <f>SUM(H3:H12)</f>
        <v>1580223590994</v>
      </c>
    </row>
    <row r="14" spans="1:8" x14ac:dyDescent="0.25">
      <c r="H14" s="44">
        <v>588080000000</v>
      </c>
    </row>
    <row r="15" spans="1:8" s="36" customFormat="1" x14ac:dyDescent="0.25">
      <c r="H15" s="44">
        <f>F7+G7</f>
        <v>173797599721</v>
      </c>
    </row>
    <row r="16" spans="1:8" x14ac:dyDescent="0.25">
      <c r="H16" s="113">
        <f>H13-(H14+H15+80000000)</f>
        <v>818265991273</v>
      </c>
    </row>
    <row r="18" spans="1:7" x14ac:dyDescent="0.25">
      <c r="B18" s="44">
        <f>'TONGCP(CONGTHUC)'!E14/6</f>
        <v>5044733441.2711067</v>
      </c>
      <c r="C18" s="44">
        <f>'TONGCP(CONGTHUC)'!E25/6</f>
        <v>32803229782.590668</v>
      </c>
    </row>
    <row r="20" spans="1:7" x14ac:dyDescent="0.25">
      <c r="A20" s="115" t="s">
        <v>288</v>
      </c>
      <c r="B20" s="35">
        <v>5446870832</v>
      </c>
      <c r="C20" s="35">
        <v>5446870832</v>
      </c>
      <c r="D20" s="35">
        <v>5446870832</v>
      </c>
      <c r="E20" s="35">
        <v>5446870832</v>
      </c>
      <c r="F20" s="35">
        <v>5446870832</v>
      </c>
      <c r="G20" s="35">
        <v>5446870832</v>
      </c>
    </row>
    <row r="21" spans="1:7" x14ac:dyDescent="0.25">
      <c r="A21" s="115" t="s">
        <v>274</v>
      </c>
      <c r="B21" s="116">
        <v>34113550391</v>
      </c>
      <c r="C21" s="116">
        <v>34113550391</v>
      </c>
      <c r="D21" s="116">
        <v>34113550391</v>
      </c>
      <c r="E21" s="116">
        <v>34113550391</v>
      </c>
      <c r="F21" s="116">
        <v>34113550391</v>
      </c>
      <c r="G21" s="116">
        <v>34113550391</v>
      </c>
    </row>
    <row r="22" spans="1:7" x14ac:dyDescent="0.25">
      <c r="A22" s="40" t="s">
        <v>173</v>
      </c>
      <c r="B22" s="117">
        <f>SUM(B20:B21)</f>
        <v>39560421223</v>
      </c>
      <c r="C22" s="117">
        <f t="shared" ref="C22:G22" si="2">SUM(C20:C21)</f>
        <v>39560421223</v>
      </c>
      <c r="D22" s="117">
        <f t="shared" si="2"/>
        <v>39560421223</v>
      </c>
      <c r="E22" s="117">
        <f t="shared" si="2"/>
        <v>39560421223</v>
      </c>
      <c r="F22" s="117">
        <f t="shared" si="2"/>
        <v>39560421223</v>
      </c>
      <c r="G22" s="117">
        <f t="shared" si="2"/>
        <v>39560421223</v>
      </c>
    </row>
  </sheetData>
  <mergeCells count="1">
    <mergeCell ref="A1:G1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</vt:lpstr>
      <vt:lpstr>nội suy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2017-04-14T06:39:25Z</cp:lastPrinted>
  <dcterms:created xsi:type="dcterms:W3CDTF">2017-03-27T00:20:00Z</dcterms:created>
  <dcterms:modified xsi:type="dcterms:W3CDTF">2017-04-15T03:32:11Z</dcterms:modified>
</cp:coreProperties>
</file>